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21600" windowHeight="973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2" l="1"/>
  <c r="F34" i="2"/>
  <c r="F33" i="2"/>
  <c r="F32" i="2"/>
  <c r="F31" i="2"/>
  <c r="F30" i="2"/>
  <c r="F29" i="2"/>
  <c r="F28" i="2"/>
  <c r="F27" i="2"/>
  <c r="F26" i="2"/>
  <c r="F37" i="2" s="1"/>
  <c r="F39" i="2" s="1"/>
  <c r="D35" i="2"/>
  <c r="D34" i="2"/>
  <c r="D33" i="2"/>
  <c r="D32" i="2"/>
  <c r="D31" i="2"/>
  <c r="D30" i="2"/>
  <c r="D29" i="2"/>
  <c r="D28" i="2"/>
  <c r="D27" i="2"/>
  <c r="D26" i="2"/>
  <c r="F15" i="2"/>
  <c r="F17" i="2" s="1"/>
  <c r="F19" i="2" s="1"/>
  <c r="F14" i="2"/>
  <c r="F13" i="2"/>
  <c r="F12" i="2"/>
  <c r="F11" i="2"/>
  <c r="F10" i="2"/>
  <c r="F9" i="2"/>
  <c r="F8" i="2"/>
  <c r="F6" i="2"/>
  <c r="D15" i="2"/>
  <c r="D14" i="2"/>
  <c r="D13" i="2"/>
  <c r="D12" i="2"/>
  <c r="D11" i="2"/>
  <c r="D10" i="2"/>
  <c r="D9" i="2"/>
  <c r="D8" i="2"/>
  <c r="D6" i="2"/>
  <c r="F37" i="1"/>
  <c r="F39" i="1" s="1"/>
  <c r="F17" i="1"/>
  <c r="F19" i="1" s="1"/>
</calcChain>
</file>

<file path=xl/sharedStrings.xml><?xml version="1.0" encoding="utf-8"?>
<sst xmlns="http://schemas.openxmlformats.org/spreadsheetml/2006/main" count="246" uniqueCount="40">
  <si>
    <t>金额单位：万美元</t>
    <phoneticPr fontId="2" type="noConversion"/>
  </si>
  <si>
    <t>进口商品名称</t>
    <phoneticPr fontId="2" type="noConversion"/>
  </si>
  <si>
    <t>计量单位</t>
  </si>
  <si>
    <t>12月</t>
  </si>
  <si>
    <t>1至12月累计</t>
  </si>
  <si>
    <t>推算单价</t>
    <phoneticPr fontId="2" type="noConversion"/>
  </si>
  <si>
    <t>当月比去年同期±% </t>
  </si>
  <si>
    <t>累计比去年同期±%</t>
  </si>
  <si>
    <t>数量</t>
  </si>
  <si>
    <t>金额 </t>
  </si>
  <si>
    <t>全国总计</t>
    <phoneticPr fontId="2" type="noConversion"/>
  </si>
  <si>
    <t>    乙二醇</t>
  </si>
  <si>
    <t>万吨</t>
  </si>
  <si>
    <t>纺织原料</t>
  </si>
  <si>
    <t>    羊毛及毛条</t>
  </si>
  <si>
    <t>    棉花</t>
  </si>
  <si>
    <t>纺织纱线、织物及其制品</t>
  </si>
  <si>
    <t>-</t>
  </si>
  <si>
    <t>    纺织纱线</t>
  </si>
  <si>
    <t>        棉纱线</t>
  </si>
  <si>
    <t>        合成纤维纱线</t>
  </si>
  <si>
    <t>服装及衣着附件</t>
  </si>
  <si>
    <t>进口EG及纺织原料、纺织品、服装及衣着附件合计</t>
    <phoneticPr fontId="2" type="noConversion"/>
  </si>
  <si>
    <t>占比 %</t>
    <phoneticPr fontId="2" type="noConversion"/>
  </si>
  <si>
    <t>    化学纤维纺织原料</t>
  </si>
  <si>
    <t>    纺织织物</t>
  </si>
  <si>
    <t>    纺织制品</t>
  </si>
  <si>
    <t>    服装</t>
  </si>
  <si>
    <t>    纺织机械及其零件 </t>
  </si>
  <si>
    <t>    缝制机械及其零件</t>
  </si>
  <si>
    <t>出口商品名称</t>
    <phoneticPr fontId="2" type="noConversion"/>
  </si>
  <si>
    <t>出口纺织原料及纺织品、服装及衣着附件、纺织机械等合计</t>
    <phoneticPr fontId="2" type="noConversion"/>
  </si>
  <si>
    <t>占比 %</t>
    <phoneticPr fontId="2" type="noConversion"/>
  </si>
  <si>
    <t>据海关总署网站相关数据整理，仅供参考。中咨老科协   张其伟   2021.1.21</t>
    <phoneticPr fontId="2" type="noConversion"/>
  </si>
  <si>
    <t>美元/吨</t>
    <phoneticPr fontId="2" type="noConversion"/>
  </si>
  <si>
    <t>美元/吨</t>
    <phoneticPr fontId="2" type="noConversion"/>
  </si>
  <si>
    <t>金额单位：亿美元</t>
    <phoneticPr fontId="2" type="noConversion"/>
  </si>
  <si>
    <t>占全国出口比重 %</t>
    <phoneticPr fontId="2" type="noConversion"/>
  </si>
  <si>
    <t>占全国进口比重 %</t>
    <phoneticPr fontId="2" type="noConversion"/>
  </si>
  <si>
    <t>金额单位：亿美元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</si>
</sst>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11"/>
      <color rgb="FF666666"/>
      <name val="Microsoft yahei"/>
      <family val="2"/>
      <charset val="134"/>
    </font>
    <font>
      <sz val="9"/>
      <name val="宋体"/>
      <family val="2"/>
      <charset val="134"/>
      <scheme val="minor"/>
    </font>
    <font>
      <b/>
      <sz val="12"/>
      <color rgb="FF333333"/>
      <name val="宋体"/>
      <family val="3"/>
      <charset val="134"/>
    </font>
    <font>
      <sz val="12"/>
      <color rgb="FF333333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20"/>
      <color rgb="FF333333"/>
      <name val="宋体"/>
      <family val="3"/>
      <charset val="134"/>
    </font>
    <font>
      <b/>
      <sz val="14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3" fontId="0" fillId="0" borderId="8" xfId="0" applyNumberFormat="1" applyBorder="1">
      <alignment vertical="center"/>
    </xf>
    <xf numFmtId="2" fontId="5" fillId="0" borderId="8" xfId="0" applyNumberFormat="1" applyFont="1" applyBorder="1">
      <alignment vertical="center"/>
    </xf>
    <xf numFmtId="0" fontId="5" fillId="0" borderId="8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0" fillId="0" borderId="10" xfId="0" applyBorder="1">
      <alignment vertical="center"/>
    </xf>
    <xf numFmtId="3" fontId="5" fillId="0" borderId="11" xfId="0" applyNumberFormat="1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2" fontId="5" fillId="0" borderId="16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0" fillId="0" borderId="0" xfId="0" applyNumberFormat="1">
      <alignment vertical="center"/>
    </xf>
    <xf numFmtId="4" fontId="0" fillId="0" borderId="8" xfId="0" applyNumberFormat="1" applyBorder="1">
      <alignment vertical="center"/>
    </xf>
    <xf numFmtId="3" fontId="5" fillId="0" borderId="1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16" workbookViewId="0">
      <selection sqref="A1:K40"/>
    </sheetView>
  </sheetViews>
  <sheetFormatPr defaultRowHeight="13.5"/>
  <cols>
    <col min="1" max="1" width="41.25" customWidth="1"/>
    <col min="4" max="4" width="11.375" customWidth="1"/>
    <col min="6" max="6" width="13.5" customWidth="1"/>
    <col min="7" max="7" width="10" customWidth="1"/>
  </cols>
  <sheetData>
    <row r="1" spans="1:11" ht="16.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</row>
    <row r="2" spans="1:11" ht="14.25">
      <c r="A2" s="34" t="s">
        <v>1</v>
      </c>
      <c r="B2" s="3" t="s">
        <v>2</v>
      </c>
      <c r="C2" s="4" t="s">
        <v>3</v>
      </c>
      <c r="D2" s="5"/>
      <c r="E2" s="4" t="s">
        <v>4</v>
      </c>
      <c r="F2" s="5"/>
      <c r="G2" s="6" t="s">
        <v>5</v>
      </c>
      <c r="H2" s="4" t="s">
        <v>6</v>
      </c>
      <c r="I2" s="5"/>
      <c r="J2" s="4" t="s">
        <v>7</v>
      </c>
      <c r="K2" s="5"/>
    </row>
    <row r="3" spans="1:11" ht="14.25">
      <c r="A3" s="35"/>
      <c r="B3" s="7"/>
      <c r="C3" s="8" t="s">
        <v>8</v>
      </c>
      <c r="D3" s="8" t="s">
        <v>9</v>
      </c>
      <c r="E3" s="8" t="s">
        <v>8</v>
      </c>
      <c r="F3" s="8" t="s">
        <v>9</v>
      </c>
      <c r="G3" s="8" t="s">
        <v>34</v>
      </c>
      <c r="H3" s="8" t="s">
        <v>8</v>
      </c>
      <c r="I3" s="8" t="s">
        <v>9</v>
      </c>
      <c r="J3" s="8" t="s">
        <v>8</v>
      </c>
      <c r="K3" s="8" t="s">
        <v>9</v>
      </c>
    </row>
    <row r="4" spans="1:11" ht="14.25">
      <c r="A4" s="9" t="s">
        <v>10</v>
      </c>
      <c r="B4" s="8"/>
      <c r="C4" s="8"/>
      <c r="D4" s="8"/>
      <c r="E4" s="8"/>
      <c r="F4" s="8">
        <v>268752900</v>
      </c>
      <c r="G4" s="8"/>
      <c r="H4" s="8"/>
      <c r="I4" s="8"/>
      <c r="J4" s="8"/>
      <c r="K4" s="8"/>
    </row>
    <row r="5" spans="1:11" ht="14.25">
      <c r="A5" s="9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4.25">
      <c r="A6" s="10" t="s">
        <v>11</v>
      </c>
      <c r="B6" s="8" t="s">
        <v>12</v>
      </c>
      <c r="C6" s="11">
        <v>72</v>
      </c>
      <c r="D6" s="12">
        <v>53030.7</v>
      </c>
      <c r="E6" s="11">
        <v>843</v>
      </c>
      <c r="F6" s="12">
        <v>566077</v>
      </c>
      <c r="G6" s="13">
        <v>671.50296559905098</v>
      </c>
      <c r="H6" s="11">
        <v>30.8</v>
      </c>
      <c r="I6" s="11">
        <v>95.4</v>
      </c>
      <c r="J6" s="11">
        <v>-20.100000000000001</v>
      </c>
      <c r="K6" s="11">
        <v>15.7</v>
      </c>
    </row>
    <row r="8" spans="1:11" ht="14.25">
      <c r="A8" s="10" t="s">
        <v>13</v>
      </c>
      <c r="B8" s="8" t="s">
        <v>12</v>
      </c>
      <c r="C8" s="11">
        <v>28</v>
      </c>
      <c r="D8" s="12">
        <v>70795.5</v>
      </c>
      <c r="E8" s="11">
        <v>393</v>
      </c>
      <c r="F8" s="12">
        <v>895723.6</v>
      </c>
      <c r="G8" s="13">
        <v>2279.1949109414759</v>
      </c>
      <c r="H8" s="11">
        <v>-45.2</v>
      </c>
      <c r="I8" s="11">
        <v>-24.2</v>
      </c>
      <c r="J8" s="11">
        <v>4.5</v>
      </c>
      <c r="K8" s="11">
        <v>22.5</v>
      </c>
    </row>
    <row r="9" spans="1:11" ht="14.25">
      <c r="A9" s="10" t="s">
        <v>14</v>
      </c>
      <c r="B9" s="8" t="s">
        <v>12</v>
      </c>
      <c r="C9" s="14">
        <v>2.1703999999999999</v>
      </c>
      <c r="D9" s="12">
        <v>17960.2</v>
      </c>
      <c r="E9" s="14">
        <v>28.836600000000001</v>
      </c>
      <c r="F9" s="12">
        <v>241586.8</v>
      </c>
      <c r="G9" s="13">
        <v>8377.7837886574689</v>
      </c>
      <c r="H9" s="11">
        <v>-9.4</v>
      </c>
      <c r="I9" s="11">
        <v>10.199999999999999</v>
      </c>
      <c r="J9" s="11">
        <v>28.4</v>
      </c>
      <c r="K9" s="11">
        <v>46.8</v>
      </c>
    </row>
    <row r="10" spans="1:11" ht="14.25">
      <c r="A10" s="10" t="s">
        <v>15</v>
      </c>
      <c r="B10" s="8" t="s">
        <v>12</v>
      </c>
      <c r="C10" s="11">
        <v>14</v>
      </c>
      <c r="D10" s="12">
        <v>31071.3</v>
      </c>
      <c r="E10" s="11">
        <v>215</v>
      </c>
      <c r="F10" s="12">
        <v>411189.6</v>
      </c>
      <c r="G10" s="13">
        <v>1912.5097674418603</v>
      </c>
      <c r="H10" s="11">
        <v>-61.4</v>
      </c>
      <c r="I10" s="11">
        <v>-47.2</v>
      </c>
      <c r="J10" s="11">
        <v>-0.6</v>
      </c>
      <c r="K10" s="11">
        <v>15.3</v>
      </c>
    </row>
    <row r="11" spans="1:11" ht="14.25">
      <c r="A11" s="10" t="s">
        <v>16</v>
      </c>
      <c r="B11" s="8" t="s">
        <v>17</v>
      </c>
      <c r="C11" s="15" t="s">
        <v>17</v>
      </c>
      <c r="D11" s="12">
        <v>131002.4</v>
      </c>
      <c r="E11" s="11" t="s">
        <v>17</v>
      </c>
      <c r="F11" s="12">
        <v>1571663.7</v>
      </c>
      <c r="G11" s="13"/>
      <c r="H11" s="11" t="s">
        <v>17</v>
      </c>
      <c r="I11" s="11">
        <v>8.4</v>
      </c>
      <c r="J11" s="11" t="s">
        <v>17</v>
      </c>
      <c r="K11" s="11">
        <v>14.4</v>
      </c>
    </row>
    <row r="12" spans="1:11" ht="14.25">
      <c r="A12" s="16" t="s">
        <v>18</v>
      </c>
      <c r="B12" s="8" t="s">
        <v>17</v>
      </c>
      <c r="C12" s="15" t="s">
        <v>17</v>
      </c>
      <c r="D12" s="12">
        <v>61950.2</v>
      </c>
      <c r="E12" s="11" t="s">
        <v>17</v>
      </c>
      <c r="F12" s="12">
        <v>807340.7</v>
      </c>
      <c r="G12" s="13"/>
      <c r="H12" s="11" t="s">
        <v>17</v>
      </c>
      <c r="I12" s="11">
        <v>10.4</v>
      </c>
      <c r="J12" s="11" t="s">
        <v>17</v>
      </c>
      <c r="K12" s="11">
        <v>36.299999999999997</v>
      </c>
    </row>
    <row r="13" spans="1:11" ht="14.25">
      <c r="A13" s="16" t="s">
        <v>19</v>
      </c>
      <c r="B13" s="8" t="s">
        <v>12</v>
      </c>
      <c r="C13" s="11">
        <v>14</v>
      </c>
      <c r="D13" s="12">
        <v>44332.6</v>
      </c>
      <c r="E13" s="11">
        <v>212</v>
      </c>
      <c r="F13" s="12">
        <v>595077.5</v>
      </c>
      <c r="G13" s="13">
        <v>2806.9693396226417</v>
      </c>
      <c r="H13" s="11">
        <v>-21.2</v>
      </c>
      <c r="I13" s="11">
        <v>7.3</v>
      </c>
      <c r="J13" s="11">
        <v>11.4</v>
      </c>
      <c r="K13" s="11">
        <v>40</v>
      </c>
    </row>
    <row r="14" spans="1:11" ht="14.25">
      <c r="A14" s="16" t="s">
        <v>20</v>
      </c>
      <c r="B14" s="8" t="s">
        <v>12</v>
      </c>
      <c r="C14" s="14">
        <v>2.0436999999999999</v>
      </c>
      <c r="D14" s="12">
        <v>12263.6</v>
      </c>
      <c r="E14" s="14">
        <v>27.622599999999998</v>
      </c>
      <c r="F14" s="12">
        <v>151058.9</v>
      </c>
      <c r="G14" s="13">
        <v>5468.6705813355729</v>
      </c>
      <c r="H14" s="11">
        <v>-11.2</v>
      </c>
      <c r="I14" s="11">
        <v>11.2</v>
      </c>
      <c r="J14" s="11">
        <v>20.399999999999999</v>
      </c>
      <c r="K14" s="11">
        <v>30.2</v>
      </c>
    </row>
    <row r="15" spans="1:11" ht="14.25">
      <c r="A15" s="10" t="s">
        <v>21</v>
      </c>
      <c r="B15" s="8" t="s">
        <v>17</v>
      </c>
      <c r="C15" s="15" t="s">
        <v>17</v>
      </c>
      <c r="D15" s="12">
        <v>112171.4</v>
      </c>
      <c r="E15" s="11" t="s">
        <v>17</v>
      </c>
      <c r="F15" s="12">
        <v>1201703.8999999999</v>
      </c>
      <c r="G15" s="13"/>
      <c r="H15" s="11" t="s">
        <v>17</v>
      </c>
      <c r="I15" s="11">
        <v>19.100000000000001</v>
      </c>
      <c r="J15" s="11" t="s">
        <v>17</v>
      </c>
      <c r="K15" s="11">
        <v>29.3</v>
      </c>
    </row>
    <row r="16" spans="1:11" ht="14.25" thickBot="1"/>
    <row r="17" spans="1:11" ht="14.25">
      <c r="A17" s="24" t="s">
        <v>22</v>
      </c>
      <c r="B17" s="25"/>
      <c r="C17" s="25"/>
      <c r="D17" s="25"/>
      <c r="E17" s="25"/>
      <c r="F17" s="26">
        <f>F6+F8+F11+F15</f>
        <v>4235168.1999999993</v>
      </c>
    </row>
    <row r="18" spans="1:11">
      <c r="A18" s="27"/>
      <c r="B18" s="28"/>
      <c r="C18" s="28"/>
      <c r="D18" s="28"/>
      <c r="E18" s="28"/>
      <c r="F18" s="29"/>
    </row>
    <row r="19" spans="1:11" ht="14.25" thickBot="1">
      <c r="A19" s="30" t="s">
        <v>23</v>
      </c>
      <c r="B19" s="31"/>
      <c r="C19" s="31"/>
      <c r="D19" s="31"/>
      <c r="E19" s="31"/>
      <c r="F19" s="32">
        <f>F17/F4*100</f>
        <v>1.5758595349110651</v>
      </c>
    </row>
    <row r="21" spans="1:11" ht="16.5">
      <c r="A21" s="1"/>
      <c r="B21" s="1"/>
      <c r="C21" s="1"/>
      <c r="D21" s="1"/>
      <c r="E21" s="1"/>
      <c r="F21" s="1"/>
      <c r="G21" s="1"/>
      <c r="H21" s="1"/>
      <c r="I21" s="1"/>
      <c r="J21" s="2" t="s">
        <v>0</v>
      </c>
      <c r="K21" s="2"/>
    </row>
    <row r="22" spans="1:11" ht="14.25">
      <c r="A22" s="34" t="s">
        <v>30</v>
      </c>
      <c r="B22" s="3" t="s">
        <v>2</v>
      </c>
      <c r="C22" s="4" t="s">
        <v>3</v>
      </c>
      <c r="D22" s="5"/>
      <c r="E22" s="4" t="s">
        <v>4</v>
      </c>
      <c r="F22" s="5"/>
      <c r="G22" s="6" t="s">
        <v>5</v>
      </c>
      <c r="H22" s="4" t="s">
        <v>6</v>
      </c>
      <c r="I22" s="5"/>
      <c r="J22" s="4" t="s">
        <v>7</v>
      </c>
      <c r="K22" s="5"/>
    </row>
    <row r="23" spans="1:11" ht="14.25">
      <c r="A23" s="35"/>
      <c r="B23" s="7"/>
      <c r="C23" s="8" t="s">
        <v>8</v>
      </c>
      <c r="D23" s="8" t="s">
        <v>9</v>
      </c>
      <c r="E23" s="8" t="s">
        <v>8</v>
      </c>
      <c r="F23" s="8" t="s">
        <v>9</v>
      </c>
      <c r="G23" s="8" t="s">
        <v>35</v>
      </c>
      <c r="H23" s="8" t="s">
        <v>8</v>
      </c>
      <c r="I23" s="8" t="s">
        <v>9</v>
      </c>
      <c r="J23" s="8" t="s">
        <v>8</v>
      </c>
      <c r="K23" s="8" t="s">
        <v>9</v>
      </c>
    </row>
    <row r="24" spans="1:11" ht="14.25">
      <c r="A24" s="9" t="s">
        <v>10</v>
      </c>
      <c r="B24" s="9"/>
      <c r="C24" s="8"/>
      <c r="D24" s="8"/>
      <c r="E24" s="8"/>
      <c r="F24" s="8">
        <v>336395900</v>
      </c>
      <c r="G24" s="8"/>
      <c r="H24" s="8"/>
      <c r="I24" s="8"/>
      <c r="J24" s="8"/>
      <c r="K24" s="8"/>
    </row>
    <row r="25" spans="1:11" ht="14.25">
      <c r="A25" s="9"/>
      <c r="B25" s="9"/>
      <c r="C25" s="8"/>
      <c r="D25" s="8"/>
      <c r="E25" s="8"/>
      <c r="F25" s="8"/>
      <c r="G25" s="8"/>
      <c r="H25" s="8"/>
      <c r="I25" s="8"/>
      <c r="J25" s="8"/>
      <c r="K25" s="8"/>
    </row>
    <row r="26" spans="1:11" ht="14.25">
      <c r="A26" s="17" t="s">
        <v>13</v>
      </c>
      <c r="B26" s="18" t="s">
        <v>12</v>
      </c>
      <c r="C26" s="19">
        <v>15</v>
      </c>
      <c r="D26" s="20">
        <v>34651.699999999997</v>
      </c>
      <c r="E26" s="19">
        <v>149</v>
      </c>
      <c r="F26" s="20">
        <v>297202.09999999998</v>
      </c>
      <c r="G26" s="21">
        <v>1994.6449664429529</v>
      </c>
      <c r="H26" s="19">
        <v>21.8</v>
      </c>
      <c r="I26" s="19">
        <v>69.099999999999994</v>
      </c>
      <c r="J26" s="19">
        <v>8.9</v>
      </c>
      <c r="K26" s="19">
        <v>32.1</v>
      </c>
    </row>
    <row r="27" spans="1:11" ht="14.25">
      <c r="A27" s="17" t="s">
        <v>24</v>
      </c>
      <c r="B27" s="18" t="s">
        <v>12</v>
      </c>
      <c r="C27" s="19">
        <v>14</v>
      </c>
      <c r="D27" s="20">
        <v>23032.7</v>
      </c>
      <c r="E27" s="19">
        <v>143</v>
      </c>
      <c r="F27" s="20">
        <v>205548.79999999999</v>
      </c>
      <c r="G27" s="21">
        <v>1437.4041958041958</v>
      </c>
      <c r="H27" s="19">
        <v>18.8</v>
      </c>
      <c r="I27" s="19">
        <v>63.5</v>
      </c>
      <c r="J27" s="19">
        <v>8.5</v>
      </c>
      <c r="K27" s="19">
        <v>33.200000000000003</v>
      </c>
    </row>
    <row r="28" spans="1:11" ht="14.25">
      <c r="A28" s="17" t="s">
        <v>16</v>
      </c>
      <c r="B28" s="18" t="s">
        <v>17</v>
      </c>
      <c r="C28" s="19" t="s">
        <v>17</v>
      </c>
      <c r="D28" s="20">
        <v>1428357</v>
      </c>
      <c r="E28" s="19" t="s">
        <v>17</v>
      </c>
      <c r="F28" s="20">
        <v>14520304.1</v>
      </c>
      <c r="G28" s="22"/>
      <c r="H28" s="19" t="s">
        <v>17</v>
      </c>
      <c r="I28" s="19">
        <v>16.2</v>
      </c>
      <c r="J28" s="19" t="s">
        <v>17</v>
      </c>
      <c r="K28" s="19">
        <v>-5.6</v>
      </c>
    </row>
    <row r="29" spans="1:11" ht="14.25">
      <c r="A29" s="17" t="s">
        <v>18</v>
      </c>
      <c r="B29" s="18" t="s">
        <v>17</v>
      </c>
      <c r="C29" s="19" t="s">
        <v>17</v>
      </c>
      <c r="D29" s="20">
        <v>140100.20000000001</v>
      </c>
      <c r="E29" s="19" t="s">
        <v>17</v>
      </c>
      <c r="F29" s="20">
        <v>1382228.8</v>
      </c>
      <c r="G29" s="22"/>
      <c r="H29" s="19" t="s">
        <v>17</v>
      </c>
      <c r="I29" s="19">
        <v>43.7</v>
      </c>
      <c r="J29" s="19" t="s">
        <v>17</v>
      </c>
      <c r="K29" s="19">
        <v>41.5</v>
      </c>
    </row>
    <row r="30" spans="1:11" ht="14.25">
      <c r="A30" s="17" t="s">
        <v>25</v>
      </c>
      <c r="B30" s="18" t="s">
        <v>17</v>
      </c>
      <c r="C30" s="19" t="s">
        <v>17</v>
      </c>
      <c r="D30" s="20">
        <v>706770.1</v>
      </c>
      <c r="E30" s="19" t="s">
        <v>17</v>
      </c>
      <c r="F30" s="20">
        <v>6672143.2000000002</v>
      </c>
      <c r="G30" s="22"/>
      <c r="H30" s="19" t="s">
        <v>17</v>
      </c>
      <c r="I30" s="19">
        <v>34.5</v>
      </c>
      <c r="J30" s="19" t="s">
        <v>17</v>
      </c>
      <c r="K30" s="19">
        <v>34.299999999999997</v>
      </c>
    </row>
    <row r="31" spans="1:11" ht="14.25">
      <c r="A31" s="17" t="s">
        <v>26</v>
      </c>
      <c r="B31" s="18" t="s">
        <v>17</v>
      </c>
      <c r="C31" s="19" t="s">
        <v>17</v>
      </c>
      <c r="D31" s="20">
        <v>581486.6</v>
      </c>
      <c r="E31" s="19" t="s">
        <v>17</v>
      </c>
      <c r="F31" s="20">
        <v>6465932.0999999996</v>
      </c>
      <c r="G31" s="22"/>
      <c r="H31" s="19" t="s">
        <v>17</v>
      </c>
      <c r="I31" s="19">
        <v>-4</v>
      </c>
      <c r="J31" s="19" t="s">
        <v>17</v>
      </c>
      <c r="K31" s="19">
        <v>-31.5</v>
      </c>
    </row>
    <row r="32" spans="1:11" ht="14.25">
      <c r="A32" s="17" t="s">
        <v>21</v>
      </c>
      <c r="B32" s="18" t="s">
        <v>17</v>
      </c>
      <c r="C32" s="19" t="s">
        <v>17</v>
      </c>
      <c r="D32" s="20">
        <v>1592688.8</v>
      </c>
      <c r="E32" s="19" t="s">
        <v>17</v>
      </c>
      <c r="F32" s="20">
        <v>17026341.5</v>
      </c>
      <c r="G32" s="22"/>
      <c r="H32" s="19" t="s">
        <v>17</v>
      </c>
      <c r="I32" s="19">
        <v>14.5</v>
      </c>
      <c r="J32" s="19" t="s">
        <v>17</v>
      </c>
      <c r="K32" s="19">
        <v>24</v>
      </c>
    </row>
    <row r="33" spans="1:11" ht="14.25">
      <c r="A33" s="17" t="s">
        <v>27</v>
      </c>
      <c r="B33" s="18" t="s">
        <v>17</v>
      </c>
      <c r="C33" s="19" t="s">
        <v>17</v>
      </c>
      <c r="D33" s="20">
        <v>1408385.7</v>
      </c>
      <c r="E33" s="19" t="s">
        <v>17</v>
      </c>
      <c r="F33" s="20">
        <v>14600295.6</v>
      </c>
      <c r="G33" s="22"/>
      <c r="H33" s="19" t="s">
        <v>17</v>
      </c>
      <c r="I33" s="19">
        <v>19.7</v>
      </c>
      <c r="J33" s="19" t="s">
        <v>17</v>
      </c>
      <c r="K33" s="19">
        <v>23.9</v>
      </c>
    </row>
    <row r="34" spans="1:11" ht="14.25">
      <c r="A34" s="23" t="s">
        <v>28</v>
      </c>
      <c r="B34" s="8" t="s">
        <v>17</v>
      </c>
      <c r="C34" s="15" t="s">
        <v>17</v>
      </c>
      <c r="D34" s="12">
        <v>45270.2</v>
      </c>
      <c r="E34" s="15" t="s">
        <v>17</v>
      </c>
      <c r="F34" s="12">
        <v>480599</v>
      </c>
      <c r="G34" s="13"/>
      <c r="H34" s="15" t="s">
        <v>17</v>
      </c>
      <c r="I34" s="11">
        <v>-4.0999999999999996</v>
      </c>
      <c r="J34" s="15" t="s">
        <v>17</v>
      </c>
      <c r="K34" s="11">
        <v>5.2</v>
      </c>
    </row>
    <row r="35" spans="1:11" ht="14.25">
      <c r="A35" s="23" t="s">
        <v>29</v>
      </c>
      <c r="B35" s="8" t="s">
        <v>17</v>
      </c>
      <c r="C35" s="15" t="s">
        <v>17</v>
      </c>
      <c r="D35" s="12">
        <v>22787.4</v>
      </c>
      <c r="E35" s="15" t="s">
        <v>17</v>
      </c>
      <c r="F35" s="12">
        <v>237174.1</v>
      </c>
      <c r="G35" s="13"/>
      <c r="H35" s="15" t="s">
        <v>17</v>
      </c>
      <c r="I35" s="11">
        <v>13.8</v>
      </c>
      <c r="J35" s="15" t="s">
        <v>17</v>
      </c>
      <c r="K35" s="11">
        <v>36.6</v>
      </c>
    </row>
    <row r="36" spans="1:11" ht="14.25" thickBot="1"/>
    <row r="37" spans="1:11" ht="14.25">
      <c r="A37" s="33" t="s">
        <v>31</v>
      </c>
      <c r="B37" s="25"/>
      <c r="C37" s="25"/>
      <c r="D37" s="25"/>
      <c r="E37" s="25"/>
      <c r="F37" s="26">
        <f>F26+F28+F32+F34+F35</f>
        <v>32561620.800000001</v>
      </c>
    </row>
    <row r="38" spans="1:11">
      <c r="A38" s="27"/>
      <c r="B38" s="28"/>
      <c r="C38" s="28"/>
      <c r="D38" s="28"/>
      <c r="E38" s="28"/>
      <c r="F38" s="29"/>
    </row>
    <row r="39" spans="1:11" ht="14.25" thickBot="1">
      <c r="A39" s="30" t="s">
        <v>32</v>
      </c>
      <c r="B39" s="31"/>
      <c r="C39" s="31"/>
      <c r="D39" s="31"/>
      <c r="E39" s="31"/>
      <c r="F39" s="32">
        <f>F37/F24*100</f>
        <v>9.679553407161027</v>
      </c>
    </row>
    <row r="40" spans="1:11">
      <c r="A40" t="s">
        <v>33</v>
      </c>
    </row>
  </sheetData>
  <mergeCells count="14">
    <mergeCell ref="J21:K21"/>
    <mergeCell ref="A22:A23"/>
    <mergeCell ref="B22:B23"/>
    <mergeCell ref="C22:D22"/>
    <mergeCell ref="E22:F22"/>
    <mergeCell ref="H22:I22"/>
    <mergeCell ref="J22:K22"/>
    <mergeCell ref="J1:K1"/>
    <mergeCell ref="A2:A3"/>
    <mergeCell ref="B2:B3"/>
    <mergeCell ref="C2:D2"/>
    <mergeCell ref="E2:F2"/>
    <mergeCell ref="H2:I2"/>
    <mergeCell ref="J2:K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7" workbookViewId="0">
      <selection activeCell="J21" sqref="J21:K21"/>
    </sheetView>
  </sheetViews>
  <sheetFormatPr defaultRowHeight="13.5"/>
  <cols>
    <col min="1" max="1" width="33.75" customWidth="1"/>
    <col min="4" max="4" width="12.75" customWidth="1"/>
    <col min="6" max="6" width="15.125" customWidth="1"/>
  </cols>
  <sheetData>
    <row r="1" spans="1:11" ht="16.5">
      <c r="A1" s="1"/>
      <c r="B1" s="1"/>
      <c r="C1" s="1"/>
      <c r="D1" s="1"/>
      <c r="E1" s="1"/>
      <c r="F1" s="1"/>
      <c r="G1" s="1"/>
      <c r="H1" s="1"/>
      <c r="I1" s="1"/>
      <c r="J1" s="2" t="s">
        <v>36</v>
      </c>
      <c r="K1" s="2"/>
    </row>
    <row r="2" spans="1:11" ht="14.25">
      <c r="A2" s="34" t="s">
        <v>1</v>
      </c>
      <c r="B2" s="3" t="s">
        <v>2</v>
      </c>
      <c r="C2" s="4" t="s">
        <v>3</v>
      </c>
      <c r="D2" s="5"/>
      <c r="E2" s="4" t="s">
        <v>4</v>
      </c>
      <c r="F2" s="5"/>
      <c r="G2" s="6" t="s">
        <v>5</v>
      </c>
      <c r="H2" s="4" t="s">
        <v>6</v>
      </c>
      <c r="I2" s="5"/>
      <c r="J2" s="4" t="s">
        <v>7</v>
      </c>
      <c r="K2" s="5"/>
    </row>
    <row r="3" spans="1:11" ht="14.25">
      <c r="A3" s="35"/>
      <c r="B3" s="7"/>
      <c r="C3" s="8" t="s">
        <v>8</v>
      </c>
      <c r="D3" s="8" t="s">
        <v>9</v>
      </c>
      <c r="E3" s="8" t="s">
        <v>8</v>
      </c>
      <c r="F3" s="8" t="s">
        <v>9</v>
      </c>
      <c r="G3" s="8" t="s">
        <v>34</v>
      </c>
      <c r="H3" s="8" t="s">
        <v>8</v>
      </c>
      <c r="I3" s="8" t="s">
        <v>9</v>
      </c>
      <c r="J3" s="8" t="s">
        <v>8</v>
      </c>
      <c r="K3" s="8" t="s">
        <v>9</v>
      </c>
    </row>
    <row r="4" spans="1:11" ht="18.75">
      <c r="A4" s="39" t="s">
        <v>10</v>
      </c>
      <c r="B4" s="8"/>
      <c r="C4" s="8"/>
      <c r="D4" s="8"/>
      <c r="E4" s="8"/>
      <c r="F4" s="8">
        <v>26875.29</v>
      </c>
      <c r="G4" s="8"/>
      <c r="H4" s="8"/>
      <c r="I4" s="8"/>
      <c r="J4" s="8"/>
      <c r="K4" s="8"/>
    </row>
    <row r="5" spans="1:11" ht="14.25">
      <c r="A5" s="9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4.25">
      <c r="A6" s="10" t="s">
        <v>11</v>
      </c>
      <c r="B6" s="8" t="s">
        <v>12</v>
      </c>
      <c r="C6" s="11">
        <v>72</v>
      </c>
      <c r="D6" s="14">
        <f>53030.7/10000</f>
        <v>5.30307</v>
      </c>
      <c r="E6" s="11">
        <v>843</v>
      </c>
      <c r="F6" s="14">
        <f>566077/10000</f>
        <v>56.607700000000001</v>
      </c>
      <c r="G6" s="13">
        <v>671.50296559905098</v>
      </c>
      <c r="H6" s="11">
        <v>30.8</v>
      </c>
      <c r="I6" s="11">
        <v>95.4</v>
      </c>
      <c r="J6" s="11">
        <v>-20.100000000000001</v>
      </c>
      <c r="K6" s="11">
        <v>15.7</v>
      </c>
    </row>
    <row r="7" spans="1:11">
      <c r="F7" s="36"/>
    </row>
    <row r="8" spans="1:11" ht="14.25">
      <c r="A8" s="10" t="s">
        <v>13</v>
      </c>
      <c r="B8" s="8" t="s">
        <v>12</v>
      </c>
      <c r="C8" s="11">
        <v>28</v>
      </c>
      <c r="D8" s="14">
        <f>70795.5/10000</f>
        <v>7.0795500000000002</v>
      </c>
      <c r="E8" s="11">
        <v>393</v>
      </c>
      <c r="F8" s="14">
        <f>895723.6/10000</f>
        <v>89.572360000000003</v>
      </c>
      <c r="G8" s="13">
        <v>2279.1949109414759</v>
      </c>
      <c r="H8" s="11">
        <v>-45.2</v>
      </c>
      <c r="I8" s="11">
        <v>-24.2</v>
      </c>
      <c r="J8" s="11">
        <v>4.5</v>
      </c>
      <c r="K8" s="11">
        <v>22.5</v>
      </c>
    </row>
    <row r="9" spans="1:11" ht="14.25">
      <c r="A9" s="10" t="s">
        <v>14</v>
      </c>
      <c r="B9" s="8" t="s">
        <v>12</v>
      </c>
      <c r="C9" s="14">
        <v>2.1703999999999999</v>
      </c>
      <c r="D9" s="14">
        <f>17960.2/10000</f>
        <v>1.7960200000000002</v>
      </c>
      <c r="E9" s="14">
        <v>28.836600000000001</v>
      </c>
      <c r="F9" s="14">
        <f>241586.8/10000</f>
        <v>24.15868</v>
      </c>
      <c r="G9" s="13">
        <v>8377.7837886574689</v>
      </c>
      <c r="H9" s="11">
        <v>-9.4</v>
      </c>
      <c r="I9" s="11">
        <v>10.199999999999999</v>
      </c>
      <c r="J9" s="11">
        <v>28.4</v>
      </c>
      <c r="K9" s="11">
        <v>46.8</v>
      </c>
    </row>
    <row r="10" spans="1:11" ht="14.25">
      <c r="A10" s="10" t="s">
        <v>15</v>
      </c>
      <c r="B10" s="8" t="s">
        <v>12</v>
      </c>
      <c r="C10" s="11">
        <v>14</v>
      </c>
      <c r="D10" s="14">
        <f>31071.3/10000</f>
        <v>3.1071299999999997</v>
      </c>
      <c r="E10" s="11">
        <v>215</v>
      </c>
      <c r="F10" s="14">
        <f>411189.6/10000</f>
        <v>41.118959999999994</v>
      </c>
      <c r="G10" s="13">
        <v>1912.5097674418603</v>
      </c>
      <c r="H10" s="11">
        <v>-61.4</v>
      </c>
      <c r="I10" s="11">
        <v>-47.2</v>
      </c>
      <c r="J10" s="11">
        <v>-0.6</v>
      </c>
      <c r="K10" s="11">
        <v>15.3</v>
      </c>
    </row>
    <row r="11" spans="1:11" ht="14.25">
      <c r="A11" s="10" t="s">
        <v>16</v>
      </c>
      <c r="B11" s="8" t="s">
        <v>17</v>
      </c>
      <c r="C11" s="15" t="s">
        <v>17</v>
      </c>
      <c r="D11" s="14">
        <f>131002.4/10000</f>
        <v>13.100239999999999</v>
      </c>
      <c r="E11" s="11" t="s">
        <v>17</v>
      </c>
      <c r="F11" s="14">
        <f>1571663.7/10000</f>
        <v>157.16637</v>
      </c>
      <c r="G11" s="13"/>
      <c r="H11" s="11" t="s">
        <v>17</v>
      </c>
      <c r="I11" s="11">
        <v>8.4</v>
      </c>
      <c r="J11" s="11" t="s">
        <v>17</v>
      </c>
      <c r="K11" s="11">
        <v>14.4</v>
      </c>
    </row>
    <row r="12" spans="1:11" ht="14.25">
      <c r="A12" s="16" t="s">
        <v>18</v>
      </c>
      <c r="B12" s="8" t="s">
        <v>17</v>
      </c>
      <c r="C12" s="15" t="s">
        <v>17</v>
      </c>
      <c r="D12" s="14">
        <f>61950.2/10000</f>
        <v>6.1950199999999995</v>
      </c>
      <c r="E12" s="11" t="s">
        <v>17</v>
      </c>
      <c r="F12" s="14">
        <f>807340.7/10000</f>
        <v>80.734069999999988</v>
      </c>
      <c r="G12" s="13"/>
      <c r="H12" s="11" t="s">
        <v>17</v>
      </c>
      <c r="I12" s="11">
        <v>10.4</v>
      </c>
      <c r="J12" s="11" t="s">
        <v>17</v>
      </c>
      <c r="K12" s="11">
        <v>36.299999999999997</v>
      </c>
    </row>
    <row r="13" spans="1:11" ht="14.25">
      <c r="A13" s="16" t="s">
        <v>19</v>
      </c>
      <c r="B13" s="8" t="s">
        <v>12</v>
      </c>
      <c r="C13" s="11">
        <v>14</v>
      </c>
      <c r="D13" s="14">
        <f>44332.6/10000</f>
        <v>4.4332599999999998</v>
      </c>
      <c r="E13" s="11">
        <v>212</v>
      </c>
      <c r="F13" s="14">
        <f>595077.5/10000</f>
        <v>59.507750000000001</v>
      </c>
      <c r="G13" s="13">
        <v>2806.9693396226417</v>
      </c>
      <c r="H13" s="11">
        <v>-21.2</v>
      </c>
      <c r="I13" s="11">
        <v>7.3</v>
      </c>
      <c r="J13" s="11">
        <v>11.4</v>
      </c>
      <c r="K13" s="11">
        <v>40</v>
      </c>
    </row>
    <row r="14" spans="1:11" ht="14.25">
      <c r="A14" s="16" t="s">
        <v>20</v>
      </c>
      <c r="B14" s="8" t="s">
        <v>12</v>
      </c>
      <c r="C14" s="14">
        <v>2.0436999999999999</v>
      </c>
      <c r="D14" s="14">
        <f>12263.6/10000</f>
        <v>1.2263600000000001</v>
      </c>
      <c r="E14" s="14">
        <v>27.622599999999998</v>
      </c>
      <c r="F14" s="14">
        <f>151058.9/10000</f>
        <v>15.105889999999999</v>
      </c>
      <c r="G14" s="13">
        <v>5468.6705813355729</v>
      </c>
      <c r="H14" s="11">
        <v>-11.2</v>
      </c>
      <c r="I14" s="11">
        <v>11.2</v>
      </c>
      <c r="J14" s="11">
        <v>20.399999999999999</v>
      </c>
      <c r="K14" s="11">
        <v>30.2</v>
      </c>
    </row>
    <row r="15" spans="1:11" ht="14.25">
      <c r="A15" s="10" t="s">
        <v>21</v>
      </c>
      <c r="B15" s="8" t="s">
        <v>17</v>
      </c>
      <c r="C15" s="15" t="s">
        <v>17</v>
      </c>
      <c r="D15" s="14">
        <f>112171.4/10000</f>
        <v>11.217139999999999</v>
      </c>
      <c r="E15" s="11" t="s">
        <v>17</v>
      </c>
      <c r="F15" s="14">
        <f>1201703.9/10000</f>
        <v>120.17039</v>
      </c>
      <c r="G15" s="13"/>
      <c r="H15" s="11" t="s">
        <v>17</v>
      </c>
      <c r="I15" s="11">
        <v>19.100000000000001</v>
      </c>
      <c r="J15" s="11" t="s">
        <v>17</v>
      </c>
      <c r="K15" s="11">
        <v>29.3</v>
      </c>
    </row>
    <row r="16" spans="1:11" ht="14.25" thickBot="1"/>
    <row r="17" spans="1:11" ht="14.25">
      <c r="A17" s="24" t="s">
        <v>22</v>
      </c>
      <c r="B17" s="25"/>
      <c r="C17" s="25"/>
      <c r="D17" s="25"/>
      <c r="E17" s="25"/>
      <c r="F17" s="38">
        <f>F6+F8+F11+F15</f>
        <v>423.51682</v>
      </c>
    </row>
    <row r="18" spans="1:11">
      <c r="A18" s="27"/>
      <c r="B18" s="28"/>
      <c r="C18" s="28"/>
      <c r="D18" s="28"/>
      <c r="E18" s="28"/>
      <c r="F18" s="29"/>
    </row>
    <row r="19" spans="1:11" ht="14.25" thickBot="1">
      <c r="A19" s="30" t="s">
        <v>38</v>
      </c>
      <c r="B19" s="31"/>
      <c r="C19" s="31"/>
      <c r="D19" s="31"/>
      <c r="E19" s="31"/>
      <c r="F19" s="32">
        <f>F17/F4*100</f>
        <v>1.5758595349110651</v>
      </c>
    </row>
    <row r="21" spans="1:11" ht="16.5">
      <c r="A21" s="1"/>
      <c r="B21" s="1"/>
      <c r="C21" s="1"/>
      <c r="D21" s="1"/>
      <c r="E21" s="1"/>
      <c r="F21" s="1"/>
      <c r="G21" s="1"/>
      <c r="H21" s="1"/>
      <c r="I21" s="1"/>
      <c r="J21" s="2" t="s">
        <v>39</v>
      </c>
      <c r="K21" s="2"/>
    </row>
    <row r="22" spans="1:11" ht="14.25">
      <c r="A22" s="34" t="s">
        <v>30</v>
      </c>
      <c r="B22" s="3" t="s">
        <v>2</v>
      </c>
      <c r="C22" s="4" t="s">
        <v>3</v>
      </c>
      <c r="D22" s="5"/>
      <c r="E22" s="4" t="s">
        <v>4</v>
      </c>
      <c r="F22" s="5"/>
      <c r="G22" s="6" t="s">
        <v>5</v>
      </c>
      <c r="H22" s="4" t="s">
        <v>6</v>
      </c>
      <c r="I22" s="5"/>
      <c r="J22" s="4" t="s">
        <v>7</v>
      </c>
      <c r="K22" s="5"/>
    </row>
    <row r="23" spans="1:11" ht="14.25">
      <c r="A23" s="35"/>
      <c r="B23" s="7"/>
      <c r="C23" s="8" t="s">
        <v>8</v>
      </c>
      <c r="D23" s="8" t="s">
        <v>9</v>
      </c>
      <c r="E23" s="8" t="s">
        <v>8</v>
      </c>
      <c r="F23" s="8" t="s">
        <v>9</v>
      </c>
      <c r="G23" s="8" t="s">
        <v>35</v>
      </c>
      <c r="H23" s="8" t="s">
        <v>8</v>
      </c>
      <c r="I23" s="8" t="s">
        <v>9</v>
      </c>
      <c r="J23" s="8" t="s">
        <v>8</v>
      </c>
      <c r="K23" s="8" t="s">
        <v>9</v>
      </c>
    </row>
    <row r="24" spans="1:11" ht="18.75">
      <c r="A24" s="39" t="s">
        <v>10</v>
      </c>
      <c r="B24" s="9"/>
      <c r="C24" s="8"/>
      <c r="D24" s="8"/>
      <c r="E24" s="8"/>
      <c r="F24" s="8">
        <v>33639.589999999997</v>
      </c>
      <c r="G24" s="8"/>
      <c r="H24" s="8"/>
      <c r="I24" s="8"/>
      <c r="J24" s="8"/>
      <c r="K24" s="8"/>
    </row>
    <row r="25" spans="1:11" ht="14.25">
      <c r="A25" s="9"/>
      <c r="B25" s="9"/>
      <c r="C25" s="8"/>
      <c r="D25" s="8"/>
      <c r="E25" s="8"/>
      <c r="F25" s="8"/>
      <c r="G25" s="8"/>
      <c r="H25" s="8"/>
      <c r="I25" s="8"/>
      <c r="J25" s="8"/>
      <c r="K25" s="8"/>
    </row>
    <row r="26" spans="1:11" ht="14.25">
      <c r="A26" s="17" t="s">
        <v>13</v>
      </c>
      <c r="B26" s="18" t="s">
        <v>12</v>
      </c>
      <c r="C26" s="19">
        <v>15</v>
      </c>
      <c r="D26" s="37">
        <f>34651.7/10000</f>
        <v>3.4651699999999996</v>
      </c>
      <c r="E26" s="19">
        <v>149</v>
      </c>
      <c r="F26" s="37">
        <f>297202.1/10000</f>
        <v>29.720209999999998</v>
      </c>
      <c r="G26" s="21">
        <v>1994.6449664429529</v>
      </c>
      <c r="H26" s="19">
        <v>21.8</v>
      </c>
      <c r="I26" s="19">
        <v>69.099999999999994</v>
      </c>
      <c r="J26" s="19">
        <v>8.9</v>
      </c>
      <c r="K26" s="19">
        <v>32.1</v>
      </c>
    </row>
    <row r="27" spans="1:11" ht="14.25">
      <c r="A27" s="17" t="s">
        <v>24</v>
      </c>
      <c r="B27" s="18" t="s">
        <v>12</v>
      </c>
      <c r="C27" s="19">
        <v>14</v>
      </c>
      <c r="D27" s="37">
        <f>23032.7/10000</f>
        <v>2.3032699999999999</v>
      </c>
      <c r="E27" s="19">
        <v>143</v>
      </c>
      <c r="F27" s="37">
        <f>205548.8/10000</f>
        <v>20.554879999999997</v>
      </c>
      <c r="G27" s="21">
        <v>1437.4041958041958</v>
      </c>
      <c r="H27" s="19">
        <v>18.8</v>
      </c>
      <c r="I27" s="19">
        <v>63.5</v>
      </c>
      <c r="J27" s="19">
        <v>8.5</v>
      </c>
      <c r="K27" s="19">
        <v>33.200000000000003</v>
      </c>
    </row>
    <row r="28" spans="1:11" ht="14.25">
      <c r="A28" s="17" t="s">
        <v>16</v>
      </c>
      <c r="B28" s="18" t="s">
        <v>17</v>
      </c>
      <c r="C28" s="19" t="s">
        <v>17</v>
      </c>
      <c r="D28" s="37">
        <f>1428357/10000</f>
        <v>142.8357</v>
      </c>
      <c r="E28" s="19" t="s">
        <v>17</v>
      </c>
      <c r="F28" s="37">
        <f>14520304.1/10000</f>
        <v>1452.0304100000001</v>
      </c>
      <c r="G28" s="22"/>
      <c r="H28" s="19" t="s">
        <v>17</v>
      </c>
      <c r="I28" s="19">
        <v>16.2</v>
      </c>
      <c r="J28" s="19" t="s">
        <v>17</v>
      </c>
      <c r="K28" s="19">
        <v>-5.6</v>
      </c>
    </row>
    <row r="29" spans="1:11" ht="14.25">
      <c r="A29" s="17" t="s">
        <v>18</v>
      </c>
      <c r="B29" s="18" t="s">
        <v>17</v>
      </c>
      <c r="C29" s="19" t="s">
        <v>17</v>
      </c>
      <c r="D29" s="37">
        <f>140100.2/10000</f>
        <v>14.010020000000001</v>
      </c>
      <c r="E29" s="19" t="s">
        <v>17</v>
      </c>
      <c r="F29" s="37">
        <f>1382228.8/10000</f>
        <v>138.22288</v>
      </c>
      <c r="G29" s="22"/>
      <c r="H29" s="19" t="s">
        <v>17</v>
      </c>
      <c r="I29" s="19">
        <v>43.7</v>
      </c>
      <c r="J29" s="19" t="s">
        <v>17</v>
      </c>
      <c r="K29" s="19">
        <v>41.5</v>
      </c>
    </row>
    <row r="30" spans="1:11" ht="14.25">
      <c r="A30" s="17" t="s">
        <v>25</v>
      </c>
      <c r="B30" s="18" t="s">
        <v>17</v>
      </c>
      <c r="C30" s="19" t="s">
        <v>17</v>
      </c>
      <c r="D30" s="37">
        <f>706770.1/10000</f>
        <v>70.677009999999996</v>
      </c>
      <c r="E30" s="19" t="s">
        <v>17</v>
      </c>
      <c r="F30" s="37">
        <f>6672143.2/10000</f>
        <v>667.21432000000004</v>
      </c>
      <c r="G30" s="22"/>
      <c r="H30" s="19" t="s">
        <v>17</v>
      </c>
      <c r="I30" s="19">
        <v>34.5</v>
      </c>
      <c r="J30" s="19" t="s">
        <v>17</v>
      </c>
      <c r="K30" s="19">
        <v>34.299999999999997</v>
      </c>
    </row>
    <row r="31" spans="1:11" ht="14.25">
      <c r="A31" s="17" t="s">
        <v>26</v>
      </c>
      <c r="B31" s="18" t="s">
        <v>17</v>
      </c>
      <c r="C31" s="19" t="s">
        <v>17</v>
      </c>
      <c r="D31" s="37">
        <f>581486.6/10000</f>
        <v>58.14866</v>
      </c>
      <c r="E31" s="19" t="s">
        <v>17</v>
      </c>
      <c r="F31" s="37">
        <f>6465932.1/10000</f>
        <v>646.59321</v>
      </c>
      <c r="G31" s="22"/>
      <c r="H31" s="19" t="s">
        <v>17</v>
      </c>
      <c r="I31" s="19">
        <v>-4</v>
      </c>
      <c r="J31" s="19" t="s">
        <v>17</v>
      </c>
      <c r="K31" s="19">
        <v>-31.5</v>
      </c>
    </row>
    <row r="32" spans="1:11" ht="14.25">
      <c r="A32" s="17" t="s">
        <v>21</v>
      </c>
      <c r="B32" s="18" t="s">
        <v>17</v>
      </c>
      <c r="C32" s="19" t="s">
        <v>17</v>
      </c>
      <c r="D32" s="37">
        <f>1592688.8/10000</f>
        <v>159.26888</v>
      </c>
      <c r="E32" s="19" t="s">
        <v>17</v>
      </c>
      <c r="F32" s="37">
        <f>17026341.5/10000</f>
        <v>1702.6341500000001</v>
      </c>
      <c r="G32" s="22"/>
      <c r="H32" s="19" t="s">
        <v>17</v>
      </c>
      <c r="I32" s="19">
        <v>14.5</v>
      </c>
      <c r="J32" s="19" t="s">
        <v>17</v>
      </c>
      <c r="K32" s="19">
        <v>24</v>
      </c>
    </row>
    <row r="33" spans="1:11" ht="14.25">
      <c r="A33" s="17" t="s">
        <v>27</v>
      </c>
      <c r="B33" s="18" t="s">
        <v>17</v>
      </c>
      <c r="C33" s="19" t="s">
        <v>17</v>
      </c>
      <c r="D33" s="37">
        <f>1408385.7/10000</f>
        <v>140.83857</v>
      </c>
      <c r="E33" s="19" t="s">
        <v>17</v>
      </c>
      <c r="F33" s="37">
        <f>14600295.6/10000</f>
        <v>1460.0295599999999</v>
      </c>
      <c r="G33" s="22"/>
      <c r="H33" s="19" t="s">
        <v>17</v>
      </c>
      <c r="I33" s="19">
        <v>19.7</v>
      </c>
      <c r="J33" s="19" t="s">
        <v>17</v>
      </c>
      <c r="K33" s="19">
        <v>23.9</v>
      </c>
    </row>
    <row r="34" spans="1:11" ht="14.25">
      <c r="A34" s="23" t="s">
        <v>28</v>
      </c>
      <c r="B34" s="8" t="s">
        <v>17</v>
      </c>
      <c r="C34" s="15" t="s">
        <v>17</v>
      </c>
      <c r="D34" s="14">
        <f>45270.2/10000</f>
        <v>4.5270199999999994</v>
      </c>
      <c r="E34" s="15" t="s">
        <v>17</v>
      </c>
      <c r="F34" s="14">
        <f>480599/10000</f>
        <v>48.059899999999999</v>
      </c>
      <c r="G34" s="13"/>
      <c r="H34" s="15" t="s">
        <v>17</v>
      </c>
      <c r="I34" s="11">
        <v>-4.0999999999999996</v>
      </c>
      <c r="J34" s="15" t="s">
        <v>17</v>
      </c>
      <c r="K34" s="11">
        <v>5.2</v>
      </c>
    </row>
    <row r="35" spans="1:11" ht="14.25">
      <c r="A35" s="23" t="s">
        <v>29</v>
      </c>
      <c r="B35" s="8" t="s">
        <v>17</v>
      </c>
      <c r="C35" s="15" t="s">
        <v>17</v>
      </c>
      <c r="D35" s="14">
        <f>22787.4/10000</f>
        <v>2.27874</v>
      </c>
      <c r="E35" s="15" t="s">
        <v>17</v>
      </c>
      <c r="F35" s="14">
        <f>237174.1/10000</f>
        <v>23.717410000000001</v>
      </c>
      <c r="G35" s="13"/>
      <c r="H35" s="15" t="s">
        <v>17</v>
      </c>
      <c r="I35" s="11">
        <v>13.8</v>
      </c>
      <c r="J35" s="15" t="s">
        <v>17</v>
      </c>
      <c r="K35" s="11">
        <v>36.6</v>
      </c>
    </row>
    <row r="36" spans="1:11" ht="14.25" thickBot="1"/>
    <row r="37" spans="1:11" ht="14.25">
      <c r="A37" s="33" t="s">
        <v>31</v>
      </c>
      <c r="B37" s="25"/>
      <c r="C37" s="25"/>
      <c r="D37" s="25"/>
      <c r="E37" s="25"/>
      <c r="F37" s="38">
        <f>F26+F28+F32+F34+F35</f>
        <v>3256.1620800000005</v>
      </c>
    </row>
    <row r="38" spans="1:11">
      <c r="A38" s="27"/>
      <c r="B38" s="28"/>
      <c r="C38" s="28"/>
      <c r="D38" s="28"/>
      <c r="E38" s="28"/>
      <c r="F38" s="29"/>
    </row>
    <row r="39" spans="1:11" ht="14.25" thickBot="1">
      <c r="A39" s="30" t="s">
        <v>37</v>
      </c>
      <c r="B39" s="31"/>
      <c r="C39" s="31"/>
      <c r="D39" s="31"/>
      <c r="E39" s="31"/>
      <c r="F39" s="32">
        <f>F37/F24*100</f>
        <v>9.6795534071610287</v>
      </c>
    </row>
    <row r="40" spans="1:11">
      <c r="A40" t="s">
        <v>33</v>
      </c>
    </row>
  </sheetData>
  <mergeCells count="14">
    <mergeCell ref="J21:K21"/>
    <mergeCell ref="A22:A23"/>
    <mergeCell ref="B22:B23"/>
    <mergeCell ref="C22:D22"/>
    <mergeCell ref="E22:F22"/>
    <mergeCell ref="H22:I22"/>
    <mergeCell ref="J22:K22"/>
    <mergeCell ref="J1:K1"/>
    <mergeCell ref="A2:A3"/>
    <mergeCell ref="B2:B3"/>
    <mergeCell ref="C2:D2"/>
    <mergeCell ref="E2:F2"/>
    <mergeCell ref="H2:I2"/>
    <mergeCell ref="J2:K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2022-01-26T06:02:43Z</dcterms:created>
  <dcterms:modified xsi:type="dcterms:W3CDTF">2022-01-26T06:18:13Z</dcterms:modified>
</cp:coreProperties>
</file>